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465" windowWidth="25605" windowHeight="14325" tabRatio="500"/>
  </bookViews>
  <sheets>
    <sheet name="Költségvetés - max " sheetId="1" r:id="rId1"/>
    <sheet name="Költségvetés - min" sheetId="3" r:id="rId2"/>
    <sheet name="Elvárások" sheetId="2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4" i="1" l="1"/>
  <c r="I10" i="1"/>
  <c r="H11" i="1"/>
  <c r="L24" i="3" l="1"/>
  <c r="I15" i="3"/>
  <c r="H11" i="3"/>
  <c r="I10" i="3"/>
  <c r="I9" i="3"/>
  <c r="B6" i="3"/>
  <c r="H6" i="3" s="1"/>
  <c r="F4" i="3"/>
  <c r="G4" i="3" s="1"/>
  <c r="H4" i="3" s="1"/>
  <c r="D3" i="3"/>
  <c r="F3" i="3" s="1"/>
  <c r="G3" i="3" s="1"/>
  <c r="I9" i="1"/>
  <c r="J15" i="3" l="1"/>
  <c r="L15" i="3" s="1"/>
  <c r="I11" i="1"/>
  <c r="I11" i="3"/>
  <c r="I20" i="3"/>
  <c r="H3" i="3"/>
  <c r="I6" i="3" s="1"/>
  <c r="I18" i="3" s="1"/>
  <c r="L23" i="3" l="1"/>
  <c r="L22" i="3"/>
  <c r="L18" i="3"/>
  <c r="J14" i="3"/>
  <c r="L14" i="3" s="1"/>
  <c r="J13" i="3"/>
  <c r="L13" i="3" s="1"/>
  <c r="J10" i="3"/>
  <c r="L10" i="3" s="1"/>
  <c r="J9" i="3"/>
  <c r="J11" i="3"/>
  <c r="L11" i="3" s="1"/>
  <c r="I15" i="1" l="1"/>
  <c r="B6" i="1" l="1"/>
  <c r="H6" i="1" s="1"/>
  <c r="D3" i="1" l="1"/>
  <c r="F3" i="1" s="1"/>
  <c r="G3" i="1" l="1"/>
  <c r="I20" i="1" s="1"/>
  <c r="F4" i="1"/>
  <c r="G4" i="1" s="1"/>
  <c r="H4" i="1" s="1"/>
  <c r="J15" i="1" s="1"/>
  <c r="L15" i="1" s="1"/>
  <c r="H3" i="1" l="1"/>
  <c r="I6" i="1" s="1"/>
  <c r="I18" i="1" s="1"/>
  <c r="J9" i="1" s="1"/>
  <c r="J10" i="1" l="1"/>
  <c r="L10" i="1" s="1"/>
  <c r="J11" i="1"/>
  <c r="L11" i="1" s="1"/>
  <c r="L23" i="1"/>
  <c r="L18" i="1"/>
  <c r="L22" i="1"/>
  <c r="J13" i="1"/>
  <c r="L13" i="1" s="1"/>
  <c r="J14" i="1"/>
  <c r="L14" i="1" s="1"/>
</calcChain>
</file>

<file path=xl/comments1.xml><?xml version="1.0" encoding="utf-8"?>
<comments xmlns="http://schemas.openxmlformats.org/spreadsheetml/2006/main">
  <authors>
    <author>Pintér Zsolt</author>
  </authors>
  <commentList>
    <comment ref="C3" authorId="0" shapeId="0">
      <text>
        <r>
          <rPr>
            <b/>
            <sz val="9"/>
            <color indexed="81"/>
            <rFont val="Tahoma"/>
            <family val="2"/>
            <charset val="238"/>
          </rPr>
          <t>Pintér Zsolt:</t>
        </r>
        <r>
          <rPr>
            <sz val="9"/>
            <color indexed="81"/>
            <rFont val="Tahoma"/>
            <family val="2"/>
            <charset val="238"/>
          </rPr>
          <t xml:space="preserve">
min 195.000 Ft
max. 250.000 Ft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  <charset val="238"/>
          </rPr>
          <t>Pintér Zsolt:</t>
        </r>
        <r>
          <rPr>
            <sz val="9"/>
            <color indexed="81"/>
            <rFont val="Tahoma"/>
            <family val="2"/>
            <charset val="238"/>
          </rPr>
          <t xml:space="preserve">
3 gyakornok után 1 fő
max 3 fő
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  <charset val="238"/>
          </rPr>
          <t>Pintér Zsolt:</t>
        </r>
        <r>
          <rPr>
            <sz val="9"/>
            <color indexed="81"/>
            <rFont val="Tahoma"/>
            <family val="2"/>
            <charset val="238"/>
          </rPr>
          <t xml:space="preserve">
max. 300.000 Ft/fő
</t>
        </r>
      </text>
    </comment>
  </commentList>
</comments>
</file>

<file path=xl/comments2.xml><?xml version="1.0" encoding="utf-8"?>
<comments xmlns="http://schemas.openxmlformats.org/spreadsheetml/2006/main">
  <authors>
    <author>Pintér Zsolt</author>
  </authors>
  <commentList>
    <comment ref="C3" authorId="0" shapeId="0">
      <text>
        <r>
          <rPr>
            <b/>
            <sz val="9"/>
            <color indexed="81"/>
            <rFont val="Tahoma"/>
            <family val="2"/>
            <charset val="238"/>
          </rPr>
          <t>Pintér Zsolt:</t>
        </r>
        <r>
          <rPr>
            <sz val="9"/>
            <color indexed="81"/>
            <rFont val="Tahoma"/>
            <family val="2"/>
            <charset val="238"/>
          </rPr>
          <t xml:space="preserve">
min 195.000 Ft
max. 250.000 Ft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  <charset val="238"/>
          </rPr>
          <t>Pintér Zsolt:</t>
        </r>
        <r>
          <rPr>
            <sz val="9"/>
            <color indexed="81"/>
            <rFont val="Tahoma"/>
            <family val="2"/>
            <charset val="238"/>
          </rPr>
          <t xml:space="preserve">
3 gyakornok után 1 fő
max 3 fő
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  <charset val="238"/>
          </rPr>
          <t>Pintér Zsolt:</t>
        </r>
        <r>
          <rPr>
            <sz val="9"/>
            <color indexed="81"/>
            <rFont val="Tahoma"/>
            <family val="2"/>
            <charset val="238"/>
          </rPr>
          <t xml:space="preserve">
max. 300.000 Ft/fő
</t>
        </r>
      </text>
    </comment>
  </commentList>
</comments>
</file>

<file path=xl/sharedStrings.xml><?xml version="1.0" encoding="utf-8"?>
<sst xmlns="http://schemas.openxmlformats.org/spreadsheetml/2006/main" count="127" uniqueCount="85">
  <si>
    <t>Bruttó</t>
  </si>
  <si>
    <t>Tétel megnevezése</t>
  </si>
  <si>
    <t>max. 25%</t>
  </si>
  <si>
    <t>max. 1%</t>
  </si>
  <si>
    <t>max 0,5%</t>
  </si>
  <si>
    <t xml:space="preserve"> </t>
  </si>
  <si>
    <t>max. szakmai megval. 15%</t>
  </si>
  <si>
    <t>Pályázati támogatás</t>
  </si>
  <si>
    <t>Fenntartási időszak költsége 4,5 hónap</t>
  </si>
  <si>
    <t>Fő</t>
  </si>
  <si>
    <t>Gyakornokok bérköltsége (9 hónap)</t>
  </si>
  <si>
    <t>Célcsoporttal szembeni elvárások:</t>
  </si>
  <si>
    <t>A célcsoport tagjaival (a gyakornokokkal) szemben támasztott alábbi feltételek mindegyikének együttes teljesülése szükséges:</t>
  </si>
  <si>
    <t>aa) 25 évesnél fiatalabb az Ifjúsági Garancia rendszerben történő regisztráció időpontjában6 ,</t>
  </si>
  <si>
    <t>ab) iskolarendszerű oktatásban, felnőttoktatás vagy felnőttképzés keretében szerzett, az Országos Képzési Jegyzékben7 szabályozott szakképesítést, kivéve a 62-es OKJ szintkódú szakképesítéseket8,</t>
  </si>
  <si>
    <t>ac) a foglalkoztatási jogviszony megkezdésekor oktatási intézmény nappali tagozatán nem folytat tanulmányokat és nem is dolgozik,</t>
  </si>
  <si>
    <t>ad) a nemzeti felsőoktatásról szóló 2011. évi CCIV. törvény 4. fejezet 15. §-a szerint felsőfokú végzettséggel vagy felsőoktatásban szerzett szakképzettséggel nem rendelkezik,</t>
  </si>
  <si>
    <t>ae) a támogatást igénylő vállalkozással nem állt munkaviszonyban a támogatási kérelem benyújtását megelőzően, kivéve a jelen felhívás 3.4.1.1 bf) pontját.</t>
  </si>
  <si>
    <t>b) Gyakornokok foglalkoztatásával szembeni elvárások:</t>
  </si>
  <si>
    <t>ba) A kötelező továbbfoglalkoztatási időszakban a gyakornok havi bruttó munkabére nem lehet kevesebb, mint a projektben elszámolt, támogatott munkabére, valamint a támogatott időszak és a továbbfoglalkoztatás teljes (akár fenntartási időszakra átnyúló) időszaka alatt a munkaszerződésben vállalt bér nem csökkenthető.</t>
  </si>
  <si>
    <t>bb) A támogatást igénylőnek a továbbfoglalkoztatás teljesülését legkésőbb a továbbfoglalkoztatási időszak lejártát követő, soron következő beszámolóban, vagy első fenntartási jelentésben kell igazolnia.</t>
  </si>
  <si>
    <t>bc) Nem nyújtható támogatás olyan gyakornok munkabéréhez, aki után a Járási Hivatal bértámogatást nyújt a 70/2009. (IV. 2.) Korm. rendelet 2. § (1) bekezdése alapján.</t>
  </si>
  <si>
    <t>bd) Nem nyújtható támogatás olyan gyakornok után, aki a GINOP-5.2.1-14 Ifjúsági Garancia c. kiemelt projekt keretében a gyakornoki munkaszerződés létesítését megelőző 12 hónapon belül bérjellegű támogatásban részesült.</t>
  </si>
  <si>
    <t>be) A foglalkoztatás formája munkaviszony, amelynek létrehozását meg kell előznie a fiatal Ifjúsági Garancia programban történő regisztrációjának a jelen felhívás 3.4.1.1 af) pontja szerint. A regisztrációt dokumentáló, a Járási Hivatal által kiállított Igazolást be kell benyújtania a támogatást igénylőnek a jelen felhívás 2. sz. melléklete szerinti Gyakornoki és kapcsolattartói összesítő nyilatkozattal együtt.</t>
  </si>
  <si>
    <t>bf) Amennyiben a támogatást igénylő már létrejött munkaviszonyra vonatkozóan nyújtja be a támogatási kérelmet, a munkaviszony kezdete legfeljebb 30 nappal előzheti meg a támogatási kérelem benyújtását. Ebben az esetben is feltétel, hogy a gyakornok</t>
  </si>
  <si>
    <t>6 Ide értve a 651/2014/Eu rendelet 2. cikk 3. pontja szerinti megváltozott munkaképességű munkavállalókat 7 150/2012. (VII. 6.) Korm. rendelet az Országos Képzési Jegyzékről és az Országos Képzési Jegyzék módosításának eljárásrendjéről 8 62-es OKJ szintkód: felvonóellenőr, közművelődési szakember I., mozgólépcső ellenőr, okleveles adóellenőrzési szakértő, okleveles forgalmiadó-szakértő, okleveles jövedelemadó-szakértő, okleveles nemzetköziadó-szakértő, rendészeti szervező (a szakmairány megjelölésével)</t>
  </si>
  <si>
    <t>9 Az Igazolás kötelező tartalma a gyakornok adatai (azonosításra alkalmas módon), az Ifjúsági Garancia Rendszerbe történő bevonás dátuma, és a hivatal aláírása.</t>
  </si>
  <si>
    <t>regisztrálása az Ifjúsági Garancia programban megtörténjen a jelen felhívás 3.4.1.1. af) pontja szerint.</t>
  </si>
  <si>
    <t>bg) Amennyiben a támogatási kérelem benyújtásakor a gyakornokkal még nem áll fenn munkaviszony, azt a Támogatói Okirat kiállítását követő 60 napon belül létre kell hozni.</t>
  </si>
  <si>
    <t>bh) A támogatást igénylőnek vállalnia kell, hogy a projekt teljes időtartamára (9+4,5 hónap) vonatkozóan heti 40 órás, teljes munkaidejű munkaviszonyt köt, amelyben rögzítik a projekt végrehajtására vonatkozó kötelezettségeiket, és amely tartalmazza a gyakornok(ok)ra vonatkozó kötelezettségeket.</t>
  </si>
  <si>
    <t>bi) A gyakornok(ok) munkaszerződésben is rögzítendő, a projekthez kapcsolódó feladatai:</t>
  </si>
  <si>
    <t> 9 hónapos gyakornoki idő és legalább 4,5 hónapos továbbfoglalkoztatási időszak kitöltése;</t>
  </si>
  <si>
    <t> együttműködés a vállalati gyakornoki kapcsolattartóval.</t>
  </si>
  <si>
    <t>bj) Amennyiben a projektidőszak alatt a gyakornok munkaviszonya a munkáltatón kívül álló ok miatt, azaz a munka törvénykönyvéről szóló 2012. évi I. törvény 78. § (1) bekezdése szerinti ok miatt munkáltatói azonnali hatályú felmondással, vagy munkavállalói felmondással szűnik meg, a gyakornokra fordított időarányos támogatás elszámolható.</t>
  </si>
  <si>
    <t>bk) Amennyiben a projektidőszak megkezdését követően a gyakornok munkaviszonya a projekt fizikai megvalósításának időtartama alatt megszűnik, és a munkaviszony megszűnését követő 45 napon belül a munkáltató új gyakornokot alkalmaz (maximum a támogatási időszak alatt 2 alkalommal történhet ilyen módosulás), akkor a projekt folyamatosnak tekinthető, ebben az esetben a korábbi gyakornokokra fordított időarányos támogatás elszámolható és az új gyakornokkal kötött munkaszerződésben rögzítendő gyakornoki idő minimum a támogatott időszakból hátralévő időtartam. A kötelező továbbfoglalkoztatás időtartama azonban ebben az esetben is a támogatott időszak fele, azaz 4,5 hónap. Amennyiben a gyakornokcsere miatt a foglalkoztatás időszaka nem folytatólagosan történik 9 hónapon keresztül, úgy a projektmegvalósítás időtartama legfeljebb 15 hónap lehet.</t>
  </si>
  <si>
    <t>bl) Amennyiben a projektidőszak alatt a gyakornok munkaviszonya közös megegyezéssel vagy a munkáltató felmondása nyomán – ide értve a munka törvénykönyvéről szóló 2012. évi I. törvény 79. § (1) bekezdés b) pont szerinti, munkáltatói azonnali hatályú felmondást is - szűnik meg, akkor a gyakornokra fordított támogatás időarányos részét visszafizetési kötelezettség terheli.</t>
  </si>
  <si>
    <t>bm) Amennyiben a gyakornok munkaviszonya próbaidőszak alatt szűnik meg a bk) pont az irányadó és a gyakornokra fordított időarányos támogatás elszámolható.</t>
  </si>
  <si>
    <t>bn) Amennyiben a projektidőszak alatt a gyakornok munkaviszonya lakcímváltozás miatt közös megegyezéssel szűnik meg, a bj) és bk) pontban foglalt szabályok érvényesek.</t>
  </si>
  <si>
    <t>bo) Jelen felhívás keretében egy gyakornok csak egyszer vonható be és egy támogatott projektben részesülhet támogatásban.</t>
  </si>
  <si>
    <t>bp) A kedvezményezett az új gyakornok megtalálásával és bevonásával kapcsolatban a területileg illetékes szakképzési centrumhoz, mint a GINOP-5.2.5-16 Gyakornoki program – támogató szolgáltatások c. kiemelt felhívás kedvezményezett jelen felhívás 8. pontjában meghatározott 4. sz. mellékletében nevesített konzorciumi partneréhez, és/vagy a területileg illetékes Járási Hivatalhoz, mint az Ifjúsági Garancia Rendszert koordináló szervhez fordulhat segítségért.</t>
  </si>
  <si>
    <t>bq) Amennyiben a projektidőszak megkezdését követően a gyakornok munkaviszonya a projekt fizikai megvalósításának időtartama alatt megszűnik, és a munkaviszony megszűnését követő 45 napon belül a munkáltató új gyakornokot alkalmaz, illetve amennyiben már beszerezte gyakornoki munkahely(ek) kialakításához szükséges eszközöket, immateriális javakat, akkor az új gyakornok csak a korábban alkalmazott</t>
  </si>
  <si>
    <t>gyakornok munkakörében foglalkoztatható vagy olyan hasonló munkakörben, amelynek betöltéséhez alátámaszthatóan alkalmasak a korábban beszerzett eszközök, immateriális javak.</t>
  </si>
  <si>
    <t>br) A támogatást igénylőnek legkésőbb az előlegigényléskor, vagy egyszeri elszámolás esetén a záró kifizetés igénylésekor be kell nyújtania a jelen felhívás 2. sz. melléklete szerinti Gyakornoki és kapcsolattartói összesítő nyilatkozatot,</t>
  </si>
  <si>
    <t>bs) A jelen felhívás 8. pontjában meghatározott 2. sz. melléklete tartalmában, a támogatási kérelemtől való – a támogatási összeget befolyásoló - eltérés(eke)t a támogatást igénylőnek a változást követően azonnal, de legkésőbb a soron következő kifizetési igénylésben szükséges jeleznie, valamint a mellékletet ismételten benyújtania. Amennyiben a támogatást igénylő nem tesz eleget a fenti kötelezettségeinek a Támogató a támogatástól elállhat. A támogatási kérelemtől való azon eltéréseket, amelyek a szakképzési centrummal történő együttműködést valamely módon befolyásolhatják (pl. gyakornok személyében bekövetkező változás), a támogatást igénylő a szakképzési centrum felé is köteles a változást követően haladéktalanul bejelenteni</t>
  </si>
  <si>
    <t>bt) A jelen felhívás 8. pontjában meghatározott 3. sz. szakmai melléklete szerinti Elszámoló lapot a támogatást igénylőnek a gyakornok(ok) személyi jellegű ráfordításával kapcsolatos támogatás elszámolást tartalmazó kifizetés igénylésekor be kell nyújtania.</t>
  </si>
  <si>
    <t>bu) A Támogatói Okirat kézhezvételétől számított 150 napon belül igazolnia kell a foglalkoztatottak számának nettó növekedését a felvételt megelőző tizenkét hónap átlagához viszonyítva (a jelen felhívás 8. pontjában meghatározott 5. sz. szakmai melléklete szerinti Nyilatkozat statisztikai létszám benyújtásával). A foglalkoztatottak számának nettó növekedése szempontjából figyelmen kívül kell hagyni azon álláshelyek megüresedését, amely önkéntes kilépés, a munkaképesség megváltozása, öregségi nyugdíjazás, önkéntes munkaidő-csökkentés vagy kötelességszegés miatti jogszerű elbocsátás miatt történik. Amennyiben a támogatást igénylő nem tesz eleget a fenti kötelezettségeinek a Támogató a támogatástól elállhat.</t>
  </si>
  <si>
    <t>bv) A támogatást igénylő vállalja, hogy adatot szolgáltat a jelen Felhívás 8. pontjában meghatározott 4. sz. szakmai mellékletében megadott, területileg a projektmegvalósítás helyszínéhez legközelebbi, azonos régióban működő szakképzési centrum részére a gyakornokok számáról, személyéről, munkaköréről, béréről, a támogatott foglalkoztatás időtartamáról, és a továbbfoglalkoztatásról.</t>
  </si>
  <si>
    <t>bw) A támogatást igénylő 5 millió Ft támogatási összeg felett köteles a területileg illetékes szakképzési centrum által meghatározott személyes együttműködésre. Az együttműködést legalább két, személyes részvételt igénylő együttműködési alkalommal kell teljesítenie a támogatást igénylőnek.</t>
  </si>
  <si>
    <t>bx) A gyakornok és a vállalati gyakornoki kapcsolattartó és/vagy megváltozott munkaképességű gyakornokot segítő személy foglalkoztatásának helyszínére a Felhívás 3.6.1. pontja irányadó. A gyakornok és a vállalati gyakornoki kapcsolattartó, megváltozott munkaképességű gyakornok esetében a fentieken túl a gyakornokot segítő személy foglalkoztatásának helyszíne sem térhet el. A munkaszerződésekben szükséges rögzíteni a munkavégzés helyét.</t>
  </si>
  <si>
    <t>by) Vis maior (30 napot meghaladó tartós betegállomány, munkavégzés egyéb 30 napon túli tartós, igazolt akadálya) esetében, amennyiben a gyakornokcserére biztosított legfeljebb két alkalom lehetőségeit a támogatott vállalkozás kimerítette, az Irányító Hatóság előzetes hozzájárulásával van mód a kieső gyakornok pótlására.</t>
  </si>
  <si>
    <t>bz) A támogatást igénylő vállalja, hogy a gyakornokkal történő munkaviszony létrejöttéről a bv) pontban meghatározott szakképzési centrumot 10 munkanapon belül elektronikus formában értesíti. Amennyiben a támogatást igénylő a bw) pont alapján személyes együttműködésre kötelezett a szakképzési centrummal, úgy a gyakornoki</t>
  </si>
  <si>
    <t>munkaszerződés létrejöttéről történő tájékoztatás során nyilatkoznia kell a pályázatában vállalt személyes kapcsolattartási alkalmak számáról is a centrum felé.</t>
  </si>
  <si>
    <t>c) Vállalati gyakornoki kapcsolattartó tevékenységgel szembeni elvárások:</t>
  </si>
  <si>
    <t>ca) A vállalati gyakornoki kapcsolattartó ((aki lehet maga a vállalkozó vagy az alkalmazottja) tekintetében feltétel, hogy legalább középfokú végzettséggel rendelkező és legalább két év munkatapasztalattal10 rendelkező szakember legyen és a támogatási kérelem benyújtását megelőzően legalább egy éves munkaviszonnyal rendelkezzék a támogatást igénylőnél.11 (.</t>
  </si>
  <si>
    <t>cb) 1-3 gyakornok esetében egy vállalati gyakornoki kapcsolattartó támogatható, 4-6 gyakornok esetében legfeljebb két vállalati kapcsolattartó, 7 vagy annál több gyakornok esetében legfeljebb három vállalati kapcsolattartó támogatható és számolható el a személyi jellegű ráfordítása.</t>
  </si>
  <si>
    <t>cc) A vállalati gyakornoki kapcsolattartó feladata a gyakornok szakmai és munkahelyi beilleszkedésének segítése, munkájának, fejlődésének értékelése, előrehaladásának dokumentálása előrehaladási naplóban.</t>
  </si>
  <si>
    <t>cd) Egy vállalati gyakornoki kapcsolattartó egyszerre csak egy projekt megvalósításában vehet részt, kivéve, ha ugyanazon vállalkozás jelen Felhívás keretében több, egymástól időben elkülönülő pályázat keretében részesül támogatásban és a kapcsolattartó személy megfelel a jelen felhívásban foglalt valamennyi feltételnek.</t>
  </si>
  <si>
    <t>ce) A vállalati gyakornoki kapcsolattartó feladata, hogy a továbbfoglalkoztatási időszak lezárultával a támogatási időszakban értékelést adjon a gyakornok munkájáról a munkáltatóval egyeztetve, amely egyben referenciául szolgál (teljesítményértékelési dokumentum) a továbbfoglalkoztatást követő munkavállaláshoz is. A teljesítményértékelés kötelező vállalás, amelynek nem teljesítése a támogatástól való elállást vonhatja maga után.</t>
  </si>
  <si>
    <t>cf) A vállalati gyakornoki kapcsolattartó köteles a megvalósítás - beleértve a továbbfoglalkoztatási időszakot - során együttműködni a GINOP-5.2.5-16 Gyakornoki program - támogató szolgáltatások c. kiemelt projektet végrehajtó, a jelen felhívás keretében támogatott projekt megvalósítási helyszíne szerinti területileg illetékes szakképzési centrummal, amely a konstrukcióhoz kapcsolódó, központi támogatási tevékenységet végez. Az együttműködés keretében adatot kell szolgáltatni az illetékes szakképző centrumnak a gyakornok foglalkoztatásával, előrehaladásával kapcsolatban,</t>
  </si>
  <si>
    <t>cg) A gyakornok(ok) beilleszkedéséről előrehaladási naplót szükséges benyújtani a területileg illetékes szakképzési centrum, illetve a Támogató felé legkésőbb a foglalkoztatás megkezdését követő 5. hónap végéig, valamint a támogatott foglalkoztatási időszak lezárultát követő hónap végéig. Amennyiben a gyakornok megváltozott munkaképességű, és munkába járását, munkavégzését segítő személy támogatja, az előrehaladási napló részét képezi a segítő tevékenység dokumentálása.</t>
  </si>
  <si>
    <t>af) a fiatal a lakóhelye vagy tartózkodási helye szerint területileg illetékes Járási Hivatalnál az Ifjúsági Garancia rendszerben a gyakornoki munkaviszony létesítését megelőzően igazoltan regisztrált. A regisztráció alátámasztása a Járási Hivatal által kiadott Igazolás.</t>
  </si>
  <si>
    <t>Szocho</t>
  </si>
  <si>
    <t>Szocho kedvezmény</t>
  </si>
  <si>
    <t>Feltétel vizsgálat</t>
  </si>
  <si>
    <t>Eszköz és immat.jav. beszerzés költségei</t>
  </si>
  <si>
    <t>Infrastrukturális és ingatlan beruházás a gyakornoki munkahely(ek) kialakításához</t>
  </si>
  <si>
    <t>max. 10%</t>
  </si>
  <si>
    <t>Kötelezően előírt nyilvánosság biztosításának költsége</t>
  </si>
  <si>
    <t>Általános (rezsi) költség</t>
  </si>
  <si>
    <t>Összes beruházás (Áfás cég esetén NETTÓ)</t>
  </si>
  <si>
    <t>Mentor bér kts tám. (9 hónap)</t>
  </si>
  <si>
    <t>3 gyakornok uán 1 fő - max 3 fő - 80.000 Ft/hó</t>
  </si>
  <si>
    <t>max. 300.000 Ft /hó/fő</t>
  </si>
  <si>
    <t>max 30.000.000 Ft</t>
  </si>
  <si>
    <t>Szem.ktsg/hó/fő</t>
  </si>
  <si>
    <t>Össz. szem.ktsg./hó</t>
  </si>
  <si>
    <t>Össz. szem.ktsg.</t>
  </si>
  <si>
    <t>ÖSSZESEN</t>
  </si>
  <si>
    <t>MÉRLEG FELTÉTELEK</t>
  </si>
  <si>
    <t>Szakmai megvalósításhoz kapcsolódó egyéb költségek (kis ért.eszk., munkaruha)  (Áfás cég esetén NETTÓ)</t>
  </si>
  <si>
    <t>Feltételek</t>
  </si>
  <si>
    <t>Árbevétel (utolsó lezárt év)</t>
  </si>
  <si>
    <t>Mérlegfőösszeg (utolsó lezárt év)</t>
  </si>
  <si>
    <t>Saját tőke (utolsó lezárt év) - kft esetén</t>
  </si>
  <si>
    <t>min. 195.000 Ft/hó/fő - max. 250.000 Ft/hó/fő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</si>
</sst>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H_U_F_-;\-* #,##0.00\ _H_U_F_-;_-* &quot;-&quot;??\ _H_U_F_-;_-@_-"/>
    <numFmt numFmtId="164" formatCode="_-* #,##0\ _H_U_F_-;\-* #,##0\ _H_U_F_-;_-* &quot;-&quot;??\ _H_U_F_-;_-@_-"/>
  </numFmts>
  <fonts count="2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2"/>
      <color theme="3" tint="0.39997558519241921"/>
      <name val="Calibri"/>
      <family val="2"/>
      <charset val="238"/>
      <scheme val="minor"/>
    </font>
    <font>
      <b/>
      <i/>
      <sz val="12"/>
      <color theme="3" tint="0.3999755851924192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i/>
      <sz val="12"/>
      <color rgb="FFFF0000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50">
    <xf numFmtId="0" fontId="0" fillId="0" borderId="0" xfId="0"/>
    <xf numFmtId="0" fontId="9" fillId="0" borderId="0" xfId="0" applyFont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0" fillId="0" borderId="0" xfId="0" applyBorder="1" applyAlignment="1">
      <alignment vertical="top" wrapText="1"/>
    </xf>
    <xf numFmtId="3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/>
    </xf>
    <xf numFmtId="9" fontId="0" fillId="0" borderId="0" xfId="2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top" wrapText="1"/>
    </xf>
    <xf numFmtId="3" fontId="1" fillId="0" borderId="0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9" fontId="0" fillId="0" borderId="0" xfId="2" applyFont="1" applyBorder="1" applyAlignment="1">
      <alignment horizontal="center" vertical="top"/>
    </xf>
    <xf numFmtId="3" fontId="0" fillId="2" borderId="0" xfId="0" applyNumberFormat="1" applyFill="1" applyBorder="1" applyAlignment="1">
      <alignment vertical="top"/>
    </xf>
    <xf numFmtId="0" fontId="20" fillId="0" borderId="0" xfId="0" applyFont="1" applyBorder="1" applyAlignment="1">
      <alignment vertical="top"/>
    </xf>
    <xf numFmtId="164" fontId="0" fillId="0" borderId="0" xfId="1" applyNumberFormat="1" applyFont="1" applyBorder="1" applyAlignment="1">
      <alignment vertical="top"/>
    </xf>
    <xf numFmtId="3" fontId="17" fillId="0" borderId="0" xfId="0" applyNumberFormat="1" applyFont="1" applyBorder="1" applyAlignment="1">
      <alignment vertical="top"/>
    </xf>
    <xf numFmtId="9" fontId="15" fillId="0" borderId="0" xfId="2" applyFont="1" applyBorder="1" applyAlignment="1">
      <alignment vertical="top"/>
    </xf>
    <xf numFmtId="3" fontId="1" fillId="0" borderId="0" xfId="0" applyNumberFormat="1" applyFont="1" applyBorder="1" applyAlignment="1">
      <alignment vertical="top"/>
    </xf>
    <xf numFmtId="0" fontId="18" fillId="0" borderId="0" xfId="0" applyFont="1" applyBorder="1" applyAlignment="1">
      <alignment vertical="top"/>
    </xf>
    <xf numFmtId="10" fontId="16" fillId="0" borderId="0" xfId="2" applyNumberFormat="1" applyFont="1" applyBorder="1" applyAlignment="1">
      <alignment vertical="top"/>
    </xf>
    <xf numFmtId="0" fontId="19" fillId="0" borderId="0" xfId="3" applyNumberFormat="1" applyFont="1" applyBorder="1"/>
    <xf numFmtId="0" fontId="9" fillId="0" borderId="0" xfId="0" applyFont="1" applyBorder="1" applyAlignment="1">
      <alignment vertical="top" wrapText="1"/>
    </xf>
    <xf numFmtId="3" fontId="9" fillId="0" borderId="0" xfId="0" applyNumberFormat="1" applyFont="1" applyBorder="1" applyAlignment="1">
      <alignment vertical="top"/>
    </xf>
    <xf numFmtId="3" fontId="9" fillId="0" borderId="0" xfId="0" applyNumberFormat="1" applyFont="1" applyFill="1" applyBorder="1" applyAlignment="1">
      <alignment vertical="top"/>
    </xf>
    <xf numFmtId="3" fontId="3" fillId="2" borderId="0" xfId="0" applyNumberFormat="1" applyFont="1" applyFill="1" applyBorder="1" applyAlignment="1">
      <alignment vertical="top"/>
    </xf>
    <xf numFmtId="10" fontId="0" fillId="0" borderId="0" xfId="2" applyNumberFormat="1" applyFont="1" applyBorder="1" applyAlignment="1">
      <alignment vertical="top"/>
    </xf>
    <xf numFmtId="3" fontId="8" fillId="0" borderId="0" xfId="0" applyNumberFormat="1" applyFont="1" applyBorder="1" applyAlignment="1">
      <alignment vertical="top"/>
    </xf>
    <xf numFmtId="10" fontId="7" fillId="0" borderId="0" xfId="2" applyNumberFormat="1" applyFont="1" applyBorder="1" applyAlignment="1">
      <alignment vertical="top"/>
    </xf>
    <xf numFmtId="3" fontId="4" fillId="0" borderId="0" xfId="0" applyNumberFormat="1" applyFont="1" applyBorder="1" applyAlignment="1">
      <alignment vertical="top"/>
    </xf>
    <xf numFmtId="0" fontId="5" fillId="0" borderId="0" xfId="0" applyFont="1" applyBorder="1" applyAlignment="1">
      <alignment vertical="top"/>
    </xf>
    <xf numFmtId="164" fontId="14" fillId="0" borderId="0" xfId="1" applyNumberFormat="1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3" fontId="3" fillId="0" borderId="0" xfId="0" applyNumberFormat="1" applyFont="1" applyBorder="1" applyAlignment="1">
      <alignment vertical="top"/>
    </xf>
    <xf numFmtId="3" fontId="0" fillId="0" borderId="0" xfId="0" applyNumberFormat="1" applyBorder="1" applyAlignment="1">
      <alignment vertical="top" wrapText="1"/>
    </xf>
    <xf numFmtId="3" fontId="0" fillId="0" borderId="0" xfId="0" applyNumberFormat="1" applyFill="1" applyBorder="1" applyAlignment="1">
      <alignment vertical="top"/>
    </xf>
    <xf numFmtId="0" fontId="9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3" fontId="21" fillId="0" borderId="0" xfId="0" applyNumberFormat="1" applyFont="1" applyBorder="1" applyAlignment="1">
      <alignment horizontal="center" vertical="top"/>
    </xf>
    <xf numFmtId="9" fontId="21" fillId="0" borderId="0" xfId="2" applyFont="1" applyBorder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center" vertical="top"/>
    </xf>
    <xf numFmtId="0" fontId="23" fillId="0" borderId="0" xfId="0" applyFont="1" applyBorder="1" applyAlignment="1">
      <alignment horizontal="center" vertical="top"/>
    </xf>
    <xf numFmtId="0" fontId="24" fillId="3" borderId="0" xfId="0" applyFont="1" applyFill="1" applyBorder="1" applyAlignment="1">
      <alignment vertical="top" wrapText="1"/>
    </xf>
    <xf numFmtId="3" fontId="24" fillId="3" borderId="0" xfId="0" applyNumberFormat="1" applyFont="1" applyFill="1" applyBorder="1" applyAlignment="1">
      <alignment vertical="top"/>
    </xf>
    <xf numFmtId="164" fontId="0" fillId="2" borderId="0" xfId="1" applyNumberFormat="1" applyFont="1" applyFill="1" applyBorder="1" applyAlignment="1">
      <alignment vertical="top"/>
    </xf>
  </cellXfs>
  <cellStyles count="4">
    <cellStyle name="Ezres" xfId="1" builtinId="3"/>
    <cellStyle name="Magyarázó szöveg" xfId="3" builtinId="53"/>
    <cellStyle name="Normál" xfId="0" builtinId="0"/>
    <cellStyle name="Százalék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zoomScaleNormal="100" zoomScalePageLayoutView="200" workbookViewId="0">
      <selection activeCell="E7" sqref="E7"/>
    </sheetView>
  </sheetViews>
  <sheetFormatPr defaultColWidth="10.875" defaultRowHeight="15.75" x14ac:dyDescent="0.25"/>
  <cols>
    <col min="1" max="1" width="32.625" style="7" bestFit="1" customWidth="1"/>
    <col min="2" max="2" width="5" style="8" customWidth="1"/>
    <col min="3" max="3" width="10.625" style="8" customWidth="1"/>
    <col min="4" max="4" width="8.625" style="8" bestFit="1" customWidth="1"/>
    <col min="5" max="5" width="18.125" style="8" bestFit="1" customWidth="1"/>
    <col min="6" max="6" width="15.125" style="8" bestFit="1" customWidth="1"/>
    <col min="7" max="7" width="20.375" style="8" bestFit="1" customWidth="1"/>
    <col min="8" max="8" width="34.125" style="8" bestFit="1" customWidth="1"/>
    <col min="9" max="9" width="16.125" style="9" bestFit="1" customWidth="1"/>
    <col min="10" max="10" width="9.125" style="10" bestFit="1" customWidth="1"/>
    <col min="11" max="11" width="40.625" style="9" bestFit="1" customWidth="1"/>
    <col min="12" max="12" width="15.125" style="9" bestFit="1" customWidth="1"/>
    <col min="13" max="16384" width="10.875" style="9"/>
  </cols>
  <sheetData>
    <row r="1" spans="1:12" x14ac:dyDescent="0.25">
      <c r="A1" s="12" t="s">
        <v>1</v>
      </c>
      <c r="I1" s="39" t="s">
        <v>77</v>
      </c>
      <c r="L1" s="11" t="s">
        <v>63</v>
      </c>
    </row>
    <row r="2" spans="1:12" s="14" customFormat="1" x14ac:dyDescent="0.25">
      <c r="B2" s="13" t="s">
        <v>9</v>
      </c>
      <c r="C2" s="13" t="s">
        <v>0</v>
      </c>
      <c r="D2" s="13" t="s">
        <v>61</v>
      </c>
      <c r="E2" s="13" t="s">
        <v>62</v>
      </c>
      <c r="F2" s="13" t="s">
        <v>74</v>
      </c>
      <c r="G2" s="13" t="s">
        <v>75</v>
      </c>
      <c r="H2" s="13" t="s">
        <v>76</v>
      </c>
      <c r="J2" s="15"/>
    </row>
    <row r="3" spans="1:12" x14ac:dyDescent="0.25">
      <c r="A3" s="25" t="s">
        <v>10</v>
      </c>
      <c r="B3" s="16">
        <v>7</v>
      </c>
      <c r="C3" s="16">
        <v>250000</v>
      </c>
      <c r="D3" s="8">
        <f>C3*0.195</f>
        <v>48750</v>
      </c>
      <c r="E3" s="8">
        <v>-9750</v>
      </c>
      <c r="F3" s="8">
        <f>C3+D3+E3</f>
        <v>289000</v>
      </c>
      <c r="G3" s="8">
        <f>F3*B3</f>
        <v>2023000</v>
      </c>
      <c r="H3" s="8">
        <f>G3*9</f>
        <v>18207000</v>
      </c>
      <c r="K3" s="17" t="s">
        <v>84</v>
      </c>
    </row>
    <row r="4" spans="1:12" x14ac:dyDescent="0.25">
      <c r="A4" s="25" t="s">
        <v>70</v>
      </c>
      <c r="B4" s="16">
        <v>2</v>
      </c>
      <c r="C4" s="16">
        <v>80000</v>
      </c>
      <c r="D4" s="18">
        <v>0</v>
      </c>
      <c r="E4" s="18">
        <v>0</v>
      </c>
      <c r="F4" s="8">
        <f>C4+D4</f>
        <v>80000</v>
      </c>
      <c r="G4" s="8">
        <f>F4*B4</f>
        <v>160000</v>
      </c>
      <c r="H4" s="8">
        <f>G4*12</f>
        <v>1920000</v>
      </c>
      <c r="K4" s="17" t="s">
        <v>71</v>
      </c>
    </row>
    <row r="5" spans="1:12" x14ac:dyDescent="0.25">
      <c r="B5" s="38"/>
      <c r="C5" s="38"/>
      <c r="D5" s="18"/>
      <c r="E5" s="18"/>
      <c r="K5" s="17"/>
    </row>
    <row r="6" spans="1:12" ht="63" x14ac:dyDescent="0.25">
      <c r="A6" s="25" t="s">
        <v>79</v>
      </c>
      <c r="B6" s="8">
        <f>B3</f>
        <v>7</v>
      </c>
      <c r="G6" s="16">
        <v>300000</v>
      </c>
      <c r="H6" s="8">
        <f>G6*B6</f>
        <v>2100000</v>
      </c>
      <c r="I6" s="19">
        <f>SUM(H3:H6)</f>
        <v>22227000</v>
      </c>
      <c r="J6" s="20"/>
      <c r="K6" s="17" t="s">
        <v>72</v>
      </c>
    </row>
    <row r="7" spans="1:12" x14ac:dyDescent="0.25">
      <c r="C7" s="8" t="s">
        <v>5</v>
      </c>
      <c r="I7" s="19"/>
      <c r="J7" s="20"/>
    </row>
    <row r="8" spans="1:12" x14ac:dyDescent="0.25">
      <c r="A8" s="7" t="s">
        <v>5</v>
      </c>
      <c r="F8" s="21"/>
      <c r="G8" s="21"/>
      <c r="H8" s="21"/>
      <c r="I8" s="22"/>
      <c r="J8" s="20"/>
    </row>
    <row r="9" spans="1:12" ht="31.5" x14ac:dyDescent="0.25">
      <c r="A9" s="7" t="s">
        <v>64</v>
      </c>
      <c r="H9" s="16">
        <v>7000000</v>
      </c>
      <c r="I9" s="19">
        <f>H9</f>
        <v>7000000</v>
      </c>
      <c r="J9" s="23">
        <f>I9/I18</f>
        <v>0.23351235947559795</v>
      </c>
    </row>
    <row r="10" spans="1:12" ht="47.25" x14ac:dyDescent="0.25">
      <c r="A10" s="7" t="s">
        <v>65</v>
      </c>
      <c r="H10" s="16">
        <v>480000</v>
      </c>
      <c r="I10" s="19">
        <f>H10</f>
        <v>480000</v>
      </c>
      <c r="J10" s="23">
        <f>I10/I18</f>
        <v>1.6012276078326716E-2</v>
      </c>
      <c r="K10" s="11" t="s">
        <v>66</v>
      </c>
      <c r="L10" s="24" t="b">
        <f>IF(J10,J10&lt;=10%,J10&gt;10%)</f>
        <v>1</v>
      </c>
    </row>
    <row r="11" spans="1:12" ht="31.5" x14ac:dyDescent="0.25">
      <c r="A11" s="25" t="s">
        <v>69</v>
      </c>
      <c r="B11" s="26"/>
      <c r="C11" s="26"/>
      <c r="D11" s="26"/>
      <c r="E11" s="26"/>
      <c r="F11" s="26"/>
      <c r="G11" s="26"/>
      <c r="H11" s="27">
        <f>SUM(H9:H10)</f>
        <v>7480000</v>
      </c>
      <c r="I11" s="27">
        <f>SUM(I9:I10)</f>
        <v>7480000</v>
      </c>
      <c r="J11" s="23">
        <f>I11/I18</f>
        <v>0.24952463555392468</v>
      </c>
      <c r="K11" s="11" t="s">
        <v>2</v>
      </c>
      <c r="L11" s="24" t="b">
        <f>IF(J11,J11&lt;=25%,J11&gt;25%)</f>
        <v>1</v>
      </c>
    </row>
    <row r="12" spans="1:12" ht="18.75" x14ac:dyDescent="0.25">
      <c r="A12" s="25"/>
      <c r="B12" s="26"/>
      <c r="C12" s="26"/>
      <c r="D12" s="26"/>
      <c r="E12" s="26"/>
      <c r="F12" s="26"/>
      <c r="G12" s="26"/>
      <c r="H12" s="27"/>
      <c r="I12" s="27"/>
      <c r="J12" s="23"/>
      <c r="K12" s="11"/>
      <c r="L12" s="24"/>
    </row>
    <row r="13" spans="1:12" x14ac:dyDescent="0.25">
      <c r="A13" s="25" t="s">
        <v>68</v>
      </c>
      <c r="B13" s="26"/>
      <c r="C13" s="26"/>
      <c r="D13" s="26"/>
      <c r="E13" s="26"/>
      <c r="F13" s="26"/>
      <c r="G13" s="26"/>
      <c r="H13" s="26"/>
      <c r="I13" s="28">
        <v>220000</v>
      </c>
      <c r="J13" s="29">
        <f>I13/I18</f>
        <v>7.3389598692330787E-3</v>
      </c>
      <c r="K13" s="11" t="s">
        <v>3</v>
      </c>
      <c r="L13" s="24" t="b">
        <f>IF(J13,J13&lt;=1%,J13&gt;1%)</f>
        <v>1</v>
      </c>
    </row>
    <row r="14" spans="1:12" ht="31.5" x14ac:dyDescent="0.25">
      <c r="A14" s="25" t="s">
        <v>67</v>
      </c>
      <c r="B14" s="26"/>
      <c r="C14" s="26"/>
      <c r="D14" s="26"/>
      <c r="E14" s="26"/>
      <c r="F14" s="26"/>
      <c r="G14" s="26"/>
      <c r="H14" s="26"/>
      <c r="I14" s="28">
        <v>50000</v>
      </c>
      <c r="J14" s="29">
        <f>I14/I18</f>
        <v>1.6679454248256997E-3</v>
      </c>
      <c r="K14" s="11" t="s">
        <v>4</v>
      </c>
      <c r="L14" s="24" t="b">
        <f>IF(J14,J14&lt;=0.5%,J14&gt;0.5%)</f>
        <v>1</v>
      </c>
    </row>
    <row r="15" spans="1:12" x14ac:dyDescent="0.25">
      <c r="H15" s="8" t="s">
        <v>5</v>
      </c>
      <c r="I15" s="30">
        <f>SUM(I13:I14)</f>
        <v>270000</v>
      </c>
      <c r="J15" s="31">
        <f>I15/H4</f>
        <v>0.140625</v>
      </c>
      <c r="K15" s="11" t="s">
        <v>6</v>
      </c>
      <c r="L15" s="24" t="b">
        <f>IF(J15,J15&lt;=15%,J15&gt;15%)</f>
        <v>1</v>
      </c>
    </row>
    <row r="16" spans="1:12" x14ac:dyDescent="0.25">
      <c r="I16" s="32"/>
    </row>
    <row r="17" spans="1:12" x14ac:dyDescent="0.25">
      <c r="I17" s="33"/>
    </row>
    <row r="18" spans="1:12" ht="23.25" x14ac:dyDescent="0.25">
      <c r="A18" s="9"/>
      <c r="B18" s="21"/>
      <c r="C18" s="21"/>
      <c r="D18" s="21"/>
      <c r="E18" s="21"/>
      <c r="F18" s="21"/>
      <c r="G18" s="21"/>
      <c r="H18" s="47" t="s">
        <v>7</v>
      </c>
      <c r="I18" s="48">
        <f>I6+I11+I15</f>
        <v>29977000</v>
      </c>
      <c r="K18" s="34" t="s">
        <v>73</v>
      </c>
      <c r="L18" s="24" t="b">
        <f>IF(I18,I18&lt;=30000000,I18&gt;30000000)</f>
        <v>1</v>
      </c>
    </row>
    <row r="20" spans="1:12" ht="30.75" customHeight="1" x14ac:dyDescent="0.25">
      <c r="A20" s="9"/>
      <c r="B20" s="9"/>
      <c r="H20" s="35" t="s">
        <v>8</v>
      </c>
      <c r="I20" s="36">
        <f>G3*4.5</f>
        <v>9103500</v>
      </c>
    </row>
    <row r="21" spans="1:12" x14ac:dyDescent="0.25">
      <c r="H21" s="32" t="s">
        <v>78</v>
      </c>
    </row>
    <row r="22" spans="1:12" x14ac:dyDescent="0.25">
      <c r="H22" s="8" t="s">
        <v>81</v>
      </c>
      <c r="I22" s="49">
        <v>34963000</v>
      </c>
      <c r="L22" s="24" t="b">
        <f>IF(I22,I22&gt;=I18,I22&lt;I18)</f>
        <v>1</v>
      </c>
    </row>
    <row r="23" spans="1:12" x14ac:dyDescent="0.25">
      <c r="A23" s="7" t="s">
        <v>5</v>
      </c>
      <c r="B23" s="37" t="s">
        <v>5</v>
      </c>
      <c r="H23" s="8" t="s">
        <v>82</v>
      </c>
      <c r="I23" s="49">
        <v>34289000</v>
      </c>
      <c r="L23" s="24" t="b">
        <f>IF(I23,I23&gt;=I18,I23&lt;I18)</f>
        <v>1</v>
      </c>
    </row>
    <row r="24" spans="1:12" x14ac:dyDescent="0.25">
      <c r="H24" s="8" t="s">
        <v>83</v>
      </c>
      <c r="I24" s="49">
        <v>10531000</v>
      </c>
      <c r="L24" s="24" t="b">
        <f>IF(I24,I24&gt;=3000000,I24&lt;3000000)</f>
        <v>1</v>
      </c>
    </row>
  </sheetData>
  <pageMargins left="0.75" right="0.75" top="1" bottom="1" header="0.5" footer="0.5"/>
  <pageSetup paperSize="9" scale="78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6"/>
  <sheetViews>
    <sheetView workbookViewId="0">
      <selection activeCell="B12" sqref="B12"/>
    </sheetView>
  </sheetViews>
  <sheetFormatPr defaultColWidth="10.875" defaultRowHeight="15.75" x14ac:dyDescent="0.25"/>
  <cols>
    <col min="1" max="1" width="40.125" style="7" customWidth="1"/>
    <col min="2" max="2" width="5" style="8" customWidth="1"/>
    <col min="3" max="3" width="10.625" style="8" customWidth="1"/>
    <col min="4" max="4" width="8.625" style="8" bestFit="1" customWidth="1"/>
    <col min="5" max="5" width="18.125" style="8" bestFit="1" customWidth="1"/>
    <col min="6" max="6" width="15.125" style="8" bestFit="1" customWidth="1"/>
    <col min="7" max="7" width="20.375" style="8" bestFit="1" customWidth="1"/>
    <col min="8" max="8" width="34.125" style="8" bestFit="1" customWidth="1"/>
    <col min="9" max="9" width="15.125" style="9" bestFit="1" customWidth="1"/>
    <col min="10" max="10" width="9.125" style="10" bestFit="1" customWidth="1"/>
    <col min="11" max="11" width="40.625" style="9" bestFit="1" customWidth="1"/>
    <col min="12" max="12" width="18.375" style="9" bestFit="1" customWidth="1"/>
    <col min="13" max="16384" width="10.875" style="9"/>
  </cols>
  <sheetData>
    <row r="1" spans="1:12" s="44" customFormat="1" ht="21" x14ac:dyDescent="0.25">
      <c r="A1" s="40" t="s">
        <v>1</v>
      </c>
      <c r="B1" s="42"/>
      <c r="C1" s="42"/>
      <c r="D1" s="42"/>
      <c r="E1" s="42"/>
      <c r="F1" s="42"/>
      <c r="G1" s="42"/>
      <c r="H1" s="42"/>
      <c r="I1" s="41" t="s">
        <v>77</v>
      </c>
      <c r="J1" s="43"/>
      <c r="K1" s="46" t="s">
        <v>80</v>
      </c>
      <c r="L1" s="45" t="s">
        <v>63</v>
      </c>
    </row>
    <row r="2" spans="1:12" s="14" customFormat="1" x14ac:dyDescent="0.25">
      <c r="B2" s="13" t="s">
        <v>9</v>
      </c>
      <c r="C2" s="13" t="s">
        <v>0</v>
      </c>
      <c r="D2" s="13" t="s">
        <v>61</v>
      </c>
      <c r="E2" s="13" t="s">
        <v>62</v>
      </c>
      <c r="F2" s="13" t="s">
        <v>74</v>
      </c>
      <c r="G2" s="13" t="s">
        <v>75</v>
      </c>
      <c r="H2" s="13" t="s">
        <v>76</v>
      </c>
      <c r="J2" s="15"/>
    </row>
    <row r="3" spans="1:12" x14ac:dyDescent="0.25">
      <c r="A3" s="25" t="s">
        <v>10</v>
      </c>
      <c r="B3" s="16">
        <v>1</v>
      </c>
      <c r="C3" s="16">
        <v>195000</v>
      </c>
      <c r="D3" s="8">
        <f>C3*0.195</f>
        <v>38025</v>
      </c>
      <c r="E3" s="8">
        <v>-9750</v>
      </c>
      <c r="F3" s="8">
        <f>C3+D3+E3</f>
        <v>223275</v>
      </c>
      <c r="G3" s="8">
        <f>F3*B3</f>
        <v>223275</v>
      </c>
      <c r="H3" s="8">
        <f>G3*9</f>
        <v>2009475</v>
      </c>
      <c r="K3" s="17" t="s">
        <v>84</v>
      </c>
    </row>
    <row r="4" spans="1:12" x14ac:dyDescent="0.25">
      <c r="A4" s="25" t="s">
        <v>70</v>
      </c>
      <c r="B4" s="16">
        <v>1</v>
      </c>
      <c r="C4" s="16">
        <v>80000</v>
      </c>
      <c r="D4" s="18">
        <v>0</v>
      </c>
      <c r="E4" s="18">
        <v>0</v>
      </c>
      <c r="F4" s="8">
        <f>C4+D4</f>
        <v>80000</v>
      </c>
      <c r="G4" s="8">
        <f>F4*B4</f>
        <v>80000</v>
      </c>
      <c r="H4" s="8">
        <f>G4*12</f>
        <v>960000</v>
      </c>
      <c r="K4" s="17" t="s">
        <v>71</v>
      </c>
    </row>
    <row r="5" spans="1:12" x14ac:dyDescent="0.25">
      <c r="B5" s="38"/>
      <c r="C5" s="38"/>
      <c r="D5" s="18"/>
      <c r="E5" s="18"/>
      <c r="K5" s="17"/>
    </row>
    <row r="6" spans="1:12" ht="47.25" x14ac:dyDescent="0.25">
      <c r="A6" s="25" t="s">
        <v>79</v>
      </c>
      <c r="B6" s="8">
        <f>B3</f>
        <v>1</v>
      </c>
      <c r="G6" s="16">
        <v>300000</v>
      </c>
      <c r="H6" s="8">
        <f>G6*B6</f>
        <v>300000</v>
      </c>
      <c r="I6" s="19">
        <f>SUM(H3:H6)</f>
        <v>3269475</v>
      </c>
      <c r="J6" s="20"/>
      <c r="K6" s="17" t="s">
        <v>72</v>
      </c>
    </row>
    <row r="7" spans="1:12" x14ac:dyDescent="0.25">
      <c r="C7" s="8" t="s">
        <v>5</v>
      </c>
      <c r="I7" s="19"/>
      <c r="J7" s="20"/>
    </row>
    <row r="8" spans="1:12" x14ac:dyDescent="0.25">
      <c r="A8" s="7" t="s">
        <v>5</v>
      </c>
      <c r="F8" s="21"/>
      <c r="G8" s="21"/>
      <c r="H8" s="21"/>
      <c r="I8" s="22"/>
      <c r="J8" s="20"/>
    </row>
    <row r="9" spans="1:12" ht="18.75" x14ac:dyDescent="0.25">
      <c r="A9" s="7" t="s">
        <v>64</v>
      </c>
      <c r="H9" s="16">
        <v>1000000</v>
      </c>
      <c r="I9" s="19">
        <f>H9</f>
        <v>1000000</v>
      </c>
      <c r="J9" s="23">
        <f>I9/I18</f>
        <v>0.22499845313563469</v>
      </c>
    </row>
    <row r="10" spans="1:12" ht="31.5" x14ac:dyDescent="0.25">
      <c r="A10" s="7" t="s">
        <v>65</v>
      </c>
      <c r="H10" s="16">
        <v>110000</v>
      </c>
      <c r="I10" s="19">
        <f>H10</f>
        <v>110000</v>
      </c>
      <c r="J10" s="23">
        <f>I10/I18</f>
        <v>2.4749829844919816E-2</v>
      </c>
      <c r="K10" s="11" t="s">
        <v>66</v>
      </c>
      <c r="L10" s="24" t="b">
        <f>IF(J10,J10&lt;=10%,J10&gt;10%)</f>
        <v>1</v>
      </c>
    </row>
    <row r="11" spans="1:12" ht="18.75" x14ac:dyDescent="0.25">
      <c r="A11" s="25" t="s">
        <v>69</v>
      </c>
      <c r="B11" s="26"/>
      <c r="C11" s="26"/>
      <c r="D11" s="26"/>
      <c r="E11" s="26"/>
      <c r="F11" s="26"/>
      <c r="G11" s="26"/>
      <c r="H11" s="27">
        <f>SUM(H9:H10)</f>
        <v>1110000</v>
      </c>
      <c r="I11" s="27">
        <f t="shared" ref="I11" si="0">SUM(I9:I10)</f>
        <v>1110000</v>
      </c>
      <c r="J11" s="23">
        <f>I11/I18</f>
        <v>0.24974828298055451</v>
      </c>
      <c r="K11" s="11" t="s">
        <v>2</v>
      </c>
      <c r="L11" s="24" t="b">
        <f>IF(J11,J11&lt;=25%,J11&gt;25%)</f>
        <v>1</v>
      </c>
    </row>
    <row r="12" spans="1:12" ht="18.75" x14ac:dyDescent="0.25">
      <c r="A12" s="25"/>
      <c r="B12" s="26"/>
      <c r="C12" s="26"/>
      <c r="D12" s="26"/>
      <c r="E12" s="26"/>
      <c r="F12" s="26"/>
      <c r="G12" s="26"/>
      <c r="H12" s="27"/>
      <c r="I12" s="27"/>
      <c r="J12" s="23"/>
      <c r="K12" s="11"/>
      <c r="L12" s="24"/>
    </row>
    <row r="13" spans="1:12" x14ac:dyDescent="0.25">
      <c r="A13" s="25" t="s">
        <v>68</v>
      </c>
      <c r="B13" s="26"/>
      <c r="C13" s="26"/>
      <c r="D13" s="26"/>
      <c r="E13" s="26"/>
      <c r="F13" s="26"/>
      <c r="G13" s="26"/>
      <c r="H13" s="26"/>
      <c r="I13" s="28">
        <v>43000</v>
      </c>
      <c r="J13" s="29">
        <f>I13/I18</f>
        <v>9.6749334848322925E-3</v>
      </c>
      <c r="K13" s="11" t="s">
        <v>3</v>
      </c>
      <c r="L13" s="24" t="b">
        <f>IF(J13,J13&lt;=1%,J13&gt;1%)</f>
        <v>1</v>
      </c>
    </row>
    <row r="14" spans="1:12" ht="31.5" x14ac:dyDescent="0.25">
      <c r="A14" s="25" t="s">
        <v>67</v>
      </c>
      <c r="B14" s="26"/>
      <c r="C14" s="26"/>
      <c r="D14" s="26"/>
      <c r="E14" s="26"/>
      <c r="F14" s="26"/>
      <c r="G14" s="26"/>
      <c r="H14" s="26"/>
      <c r="I14" s="28">
        <v>22000</v>
      </c>
      <c r="J14" s="29">
        <f>I14/I18</f>
        <v>4.9499659689839631E-3</v>
      </c>
      <c r="K14" s="11" t="s">
        <v>4</v>
      </c>
      <c r="L14" s="24" t="b">
        <f>IF(J14,J14&lt;=0.5%,J14&gt;0.5%)</f>
        <v>1</v>
      </c>
    </row>
    <row r="15" spans="1:12" x14ac:dyDescent="0.25">
      <c r="H15" s="8" t="s">
        <v>5</v>
      </c>
      <c r="I15" s="30">
        <f>SUM(I13:I14)</f>
        <v>65000</v>
      </c>
      <c r="J15" s="31">
        <f>I15/H4</f>
        <v>6.7708333333333329E-2</v>
      </c>
      <c r="K15" s="11" t="s">
        <v>6</v>
      </c>
      <c r="L15" s="24" t="b">
        <f>IF(J15,J15&lt;=15%,J15&gt;15%)</f>
        <v>1</v>
      </c>
    </row>
    <row r="16" spans="1:12" x14ac:dyDescent="0.25">
      <c r="I16" s="32"/>
    </row>
    <row r="17" spans="1:12" x14ac:dyDescent="0.25">
      <c r="I17" s="33"/>
    </row>
    <row r="18" spans="1:12" ht="23.25" x14ac:dyDescent="0.25">
      <c r="A18" s="9"/>
      <c r="B18" s="21"/>
      <c r="C18" s="21"/>
      <c r="D18" s="21"/>
      <c r="E18" s="21"/>
      <c r="F18" s="21"/>
      <c r="G18" s="21"/>
      <c r="H18" s="47" t="s">
        <v>7</v>
      </c>
      <c r="I18" s="48">
        <f>I6+I11+I15</f>
        <v>4444475</v>
      </c>
      <c r="K18" s="34" t="s">
        <v>73</v>
      </c>
      <c r="L18" s="24" t="b">
        <f>IF(I18,I18&lt;=30000000,I18&gt;30000000)</f>
        <v>1</v>
      </c>
    </row>
    <row r="20" spans="1:12" ht="30.75" customHeight="1" x14ac:dyDescent="0.25">
      <c r="A20" s="9"/>
      <c r="B20" s="9"/>
      <c r="H20" s="35" t="s">
        <v>8</v>
      </c>
      <c r="I20" s="36">
        <f>G3*4.5</f>
        <v>1004737.5</v>
      </c>
    </row>
    <row r="21" spans="1:12" x14ac:dyDescent="0.25">
      <c r="H21" s="32" t="s">
        <v>78</v>
      </c>
    </row>
    <row r="22" spans="1:12" x14ac:dyDescent="0.25">
      <c r="H22" s="8" t="s">
        <v>81</v>
      </c>
      <c r="I22" s="49">
        <v>30000000</v>
      </c>
      <c r="L22" s="24" t="b">
        <f>IF(I22,I22&gt;=I18,I22&lt;I18)</f>
        <v>1</v>
      </c>
    </row>
    <row r="23" spans="1:12" x14ac:dyDescent="0.25">
      <c r="A23" s="7" t="s">
        <v>5</v>
      </c>
      <c r="B23" s="37" t="s">
        <v>5</v>
      </c>
      <c r="H23" s="8" t="s">
        <v>82</v>
      </c>
      <c r="I23" s="49">
        <v>30000000</v>
      </c>
      <c r="L23" s="24" t="b">
        <f>IF(I23,I23&gt;=I18,I23&lt;I18)</f>
        <v>1</v>
      </c>
    </row>
    <row r="24" spans="1:12" x14ac:dyDescent="0.25">
      <c r="H24" s="8" t="s">
        <v>83</v>
      </c>
      <c r="I24" s="49">
        <v>3000000</v>
      </c>
      <c r="L24" s="24" t="b">
        <f>IF(I24,I24&lt;=3000000,I24&gt;3000000)</f>
        <v>1</v>
      </c>
    </row>
    <row r="26" spans="1:12" ht="19.5" customHeight="1" x14ac:dyDescent="0.25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36" sqref="A36"/>
    </sheetView>
  </sheetViews>
  <sheetFormatPr defaultColWidth="8.875" defaultRowHeight="15.75" x14ac:dyDescent="0.25"/>
  <cols>
    <col min="1" max="1" width="132.625" style="3" customWidth="1"/>
  </cols>
  <sheetData>
    <row r="1" spans="1:1" s="1" customFormat="1" x14ac:dyDescent="0.25">
      <c r="A1" s="2" t="s">
        <v>11</v>
      </c>
    </row>
    <row r="2" spans="1:1" s="1" customFormat="1" x14ac:dyDescent="0.25">
      <c r="A2" s="2" t="s">
        <v>12</v>
      </c>
    </row>
    <row r="3" spans="1:1" x14ac:dyDescent="0.25">
      <c r="A3" s="3" t="s">
        <v>13</v>
      </c>
    </row>
    <row r="4" spans="1:1" ht="31.5" x14ac:dyDescent="0.25">
      <c r="A4" s="3" t="s">
        <v>14</v>
      </c>
    </row>
    <row r="5" spans="1:1" x14ac:dyDescent="0.25">
      <c r="A5" s="3" t="s">
        <v>15</v>
      </c>
    </row>
    <row r="6" spans="1:1" ht="31.5" x14ac:dyDescent="0.25">
      <c r="A6" s="3" t="s">
        <v>16</v>
      </c>
    </row>
    <row r="7" spans="1:1" x14ac:dyDescent="0.25">
      <c r="A7" s="3" t="s">
        <v>17</v>
      </c>
    </row>
    <row r="8" spans="1:1" ht="31.5" x14ac:dyDescent="0.25">
      <c r="A8" s="5" t="s">
        <v>60</v>
      </c>
    </row>
    <row r="9" spans="1:1" s="1" customFormat="1" x14ac:dyDescent="0.25">
      <c r="A9" s="2" t="s">
        <v>18</v>
      </c>
    </row>
    <row r="10" spans="1:1" ht="47.25" x14ac:dyDescent="0.25">
      <c r="A10" s="3" t="s">
        <v>19</v>
      </c>
    </row>
    <row r="11" spans="1:1" ht="31.5" x14ac:dyDescent="0.25">
      <c r="A11" s="3" t="s">
        <v>20</v>
      </c>
    </row>
    <row r="12" spans="1:1" ht="31.5" x14ac:dyDescent="0.25">
      <c r="A12" s="3" t="s">
        <v>21</v>
      </c>
    </row>
    <row r="13" spans="1:1" ht="31.5" x14ac:dyDescent="0.25">
      <c r="A13" s="3" t="s">
        <v>22</v>
      </c>
    </row>
    <row r="14" spans="1:1" ht="47.25" x14ac:dyDescent="0.25">
      <c r="A14" s="4" t="s">
        <v>23</v>
      </c>
    </row>
    <row r="15" spans="1:1" ht="31.5" x14ac:dyDescent="0.25">
      <c r="A15" s="3" t="s">
        <v>24</v>
      </c>
    </row>
    <row r="16" spans="1:1" ht="63" x14ac:dyDescent="0.25">
      <c r="A16" s="3" t="s">
        <v>25</v>
      </c>
    </row>
    <row r="17" spans="1:1" ht="31.5" x14ac:dyDescent="0.25">
      <c r="A17" s="3" t="s">
        <v>26</v>
      </c>
    </row>
    <row r="18" spans="1:1" x14ac:dyDescent="0.25">
      <c r="A18" s="3" t="s">
        <v>27</v>
      </c>
    </row>
    <row r="19" spans="1:1" ht="31.5" x14ac:dyDescent="0.25">
      <c r="A19" s="3" t="s">
        <v>28</v>
      </c>
    </row>
    <row r="20" spans="1:1" ht="31.5" x14ac:dyDescent="0.25">
      <c r="A20" s="3" t="s">
        <v>29</v>
      </c>
    </row>
    <row r="21" spans="1:1" x14ac:dyDescent="0.25">
      <c r="A21" s="3" t="s">
        <v>30</v>
      </c>
    </row>
    <row r="22" spans="1:1" x14ac:dyDescent="0.25">
      <c r="A22" s="3" t="s">
        <v>31</v>
      </c>
    </row>
    <row r="23" spans="1:1" x14ac:dyDescent="0.25">
      <c r="A23" s="3" t="s">
        <v>32</v>
      </c>
    </row>
    <row r="24" spans="1:1" ht="47.25" x14ac:dyDescent="0.25">
      <c r="A24" s="3" t="s">
        <v>33</v>
      </c>
    </row>
    <row r="25" spans="1:1" ht="94.5" x14ac:dyDescent="0.25">
      <c r="A25" s="3" t="s">
        <v>34</v>
      </c>
    </row>
    <row r="26" spans="1:1" ht="47.25" x14ac:dyDescent="0.25">
      <c r="A26" s="3" t="s">
        <v>35</v>
      </c>
    </row>
    <row r="27" spans="1:1" ht="31.5" x14ac:dyDescent="0.25">
      <c r="A27" s="3" t="s">
        <v>36</v>
      </c>
    </row>
    <row r="28" spans="1:1" ht="31.5" x14ac:dyDescent="0.25">
      <c r="A28" s="3" t="s">
        <v>37</v>
      </c>
    </row>
    <row r="29" spans="1:1" x14ac:dyDescent="0.25">
      <c r="A29" s="3" t="s">
        <v>38</v>
      </c>
    </row>
    <row r="30" spans="1:1" ht="47.25" x14ac:dyDescent="0.25">
      <c r="A30" s="3" t="s">
        <v>39</v>
      </c>
    </row>
    <row r="31" spans="1:1" ht="47.25" x14ac:dyDescent="0.25">
      <c r="A31" s="3" t="s">
        <v>40</v>
      </c>
    </row>
    <row r="32" spans="1:1" ht="31.5" x14ac:dyDescent="0.25">
      <c r="A32" s="3" t="s">
        <v>41</v>
      </c>
    </row>
    <row r="33" spans="1:1" ht="31.5" x14ac:dyDescent="0.25">
      <c r="A33" s="3" t="s">
        <v>42</v>
      </c>
    </row>
    <row r="34" spans="1:1" ht="94.5" x14ac:dyDescent="0.25">
      <c r="A34" s="6" t="s">
        <v>43</v>
      </c>
    </row>
    <row r="35" spans="1:1" ht="31.5" x14ac:dyDescent="0.25">
      <c r="A35" s="3" t="s">
        <v>44</v>
      </c>
    </row>
    <row r="36" spans="1:1" ht="78.75" x14ac:dyDescent="0.25">
      <c r="A36" s="3" t="s">
        <v>45</v>
      </c>
    </row>
    <row r="37" spans="1:1" ht="47.25" x14ac:dyDescent="0.25">
      <c r="A37" s="3" t="s">
        <v>46</v>
      </c>
    </row>
    <row r="38" spans="1:1" ht="31.5" x14ac:dyDescent="0.25">
      <c r="A38" s="3" t="s">
        <v>47</v>
      </c>
    </row>
    <row r="39" spans="1:1" ht="47.25" x14ac:dyDescent="0.25">
      <c r="A39" s="3" t="s">
        <v>48</v>
      </c>
    </row>
    <row r="40" spans="1:1" ht="47.25" x14ac:dyDescent="0.25">
      <c r="A40" s="3" t="s">
        <v>49</v>
      </c>
    </row>
    <row r="41" spans="1:1" ht="47.25" x14ac:dyDescent="0.25">
      <c r="A41" s="3" t="s">
        <v>50</v>
      </c>
    </row>
    <row r="42" spans="1:1" ht="31.5" x14ac:dyDescent="0.25">
      <c r="A42" s="3" t="s">
        <v>51</v>
      </c>
    </row>
    <row r="43" spans="1:1" s="1" customFormat="1" x14ac:dyDescent="0.25">
      <c r="A43" s="2" t="s">
        <v>52</v>
      </c>
    </row>
    <row r="44" spans="1:1" ht="47.25" x14ac:dyDescent="0.25">
      <c r="A44" s="3" t="s">
        <v>53</v>
      </c>
    </row>
    <row r="45" spans="1:1" ht="31.5" x14ac:dyDescent="0.25">
      <c r="A45" s="3" t="s">
        <v>54</v>
      </c>
    </row>
    <row r="46" spans="1:1" ht="31.5" x14ac:dyDescent="0.25">
      <c r="A46" s="3" t="s">
        <v>55</v>
      </c>
    </row>
    <row r="47" spans="1:1" ht="47.25" x14ac:dyDescent="0.25">
      <c r="A47" s="3" t="s">
        <v>56</v>
      </c>
    </row>
    <row r="48" spans="1:1" ht="47.25" x14ac:dyDescent="0.25">
      <c r="A48" s="3" t="s">
        <v>57</v>
      </c>
    </row>
    <row r="49" spans="1:1" ht="63" x14ac:dyDescent="0.25">
      <c r="A49" s="3" t="s">
        <v>58</v>
      </c>
    </row>
    <row r="50" spans="1:1" ht="63" x14ac:dyDescent="0.25">
      <c r="A50" s="3" t="s">
        <v>59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Költségvetés - max </vt:lpstr>
      <vt:lpstr>Költségvetés - min</vt:lpstr>
      <vt:lpstr>Elvárások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Pintér Zsolt</dc:creator>
  <cp:lastModifiedBy>Pintér Zsolt</cp:lastModifiedBy>
  <cp:lastPrinted>2017-05-01T11:39:54Z</cp:lastPrinted>
  <dcterms:created xsi:type="dcterms:W3CDTF">2016-08-28T09:08:11Z</dcterms:created>
  <dcterms:modified xsi:type="dcterms:W3CDTF">2019-01-05T14:54:33Z</dcterms:modified>
</cp:coreProperties>
</file>